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Administrasjon\Økonomi 2022\"/>
    </mc:Choice>
  </mc:AlternateContent>
  <xr:revisionPtr revIDLastSave="0" documentId="13_ncr:1_{552D29FF-D734-45EC-9395-FE17B66F5330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Budsjett" sheetId="1" r:id="rId1"/>
    <sheet name="Input fra Odd Wern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3" i="1"/>
  <c r="C16" i="1" s="1"/>
  <c r="C2" i="1"/>
  <c r="C9" i="1"/>
  <c r="C69" i="1"/>
  <c r="C67" i="1"/>
  <c r="C70" i="1" s="1"/>
  <c r="C60" i="1"/>
  <c r="C53" i="1"/>
  <c r="C51" i="1"/>
  <c r="C49" i="1"/>
  <c r="C45" i="1"/>
  <c r="C43" i="1"/>
  <c r="C41" i="1"/>
  <c r="C36" i="1"/>
  <c r="C29" i="1"/>
  <c r="C26" i="1"/>
  <c r="C22" i="1"/>
  <c r="C8" i="1"/>
  <c r="C6" i="1"/>
  <c r="B21" i="2"/>
  <c r="B20" i="2"/>
  <c r="C14" i="1" l="1"/>
  <c r="C19" i="1" s="1"/>
  <c r="C20" i="1" s="1"/>
  <c r="C61" i="1"/>
  <c r="D69" i="1"/>
  <c r="D67" i="1"/>
  <c r="D70" i="1" s="1"/>
  <c r="D60" i="1"/>
  <c r="D53" i="1"/>
  <c r="D51" i="1"/>
  <c r="D49" i="1"/>
  <c r="D45" i="1"/>
  <c r="D43" i="1"/>
  <c r="D41" i="1"/>
  <c r="D36" i="1"/>
  <c r="D29" i="1"/>
  <c r="D26" i="1"/>
  <c r="D22" i="1"/>
  <c r="D19" i="1"/>
  <c r="D20" i="1" s="1"/>
  <c r="D8" i="1"/>
  <c r="D6" i="1"/>
  <c r="E67" i="1"/>
  <c r="F67" i="1"/>
  <c r="E60" i="1"/>
  <c r="F60" i="1"/>
  <c r="E49" i="1"/>
  <c r="F49" i="1"/>
  <c r="F19" i="1"/>
  <c r="D9" i="1" l="1"/>
  <c r="C62" i="1"/>
  <c r="C63" i="1" s="1"/>
  <c r="C71" i="1" s="1"/>
  <c r="C73" i="1" s="1"/>
  <c r="D61" i="1"/>
  <c r="D62" i="1" s="1"/>
  <c r="D63" i="1" s="1"/>
  <c r="D71" i="1" s="1"/>
  <c r="D73" i="1" s="1"/>
  <c r="E14" i="1"/>
  <c r="E19" i="1" s="1"/>
  <c r="E20" i="1" s="1"/>
  <c r="G43" i="1"/>
  <c r="G45" i="1"/>
  <c r="G49" i="1"/>
  <c r="G51" i="1"/>
  <c r="G53" i="1"/>
  <c r="G60" i="1"/>
  <c r="G41" i="1"/>
  <c r="G36" i="1"/>
  <c r="G29" i="1"/>
  <c r="G26" i="1"/>
  <c r="G22" i="1"/>
  <c r="F69" i="1"/>
  <c r="G67" i="1"/>
  <c r="G69" i="1"/>
  <c r="E69" i="1"/>
  <c r="E70" i="1" s="1"/>
  <c r="E21" i="1"/>
  <c r="E22" i="1" s="1"/>
  <c r="F20" i="1"/>
  <c r="G19" i="1"/>
  <c r="G20" i="1" s="1"/>
  <c r="I9" i="1"/>
  <c r="H9" i="1"/>
  <c r="E8" i="1"/>
  <c r="F8" i="1"/>
  <c r="G8" i="1"/>
  <c r="E6" i="1"/>
  <c r="F6" i="1"/>
  <c r="G6" i="1"/>
  <c r="G9" i="1" s="1"/>
  <c r="E53" i="1"/>
  <c r="E51" i="1"/>
  <c r="E45" i="1"/>
  <c r="E43" i="1"/>
  <c r="E41" i="1"/>
  <c r="E36" i="1"/>
  <c r="E29" i="1"/>
  <c r="E26" i="1"/>
  <c r="F53" i="1"/>
  <c r="F51" i="1"/>
  <c r="F45" i="1"/>
  <c r="F43" i="1"/>
  <c r="F41" i="1"/>
  <c r="F36" i="1"/>
  <c r="F29" i="1"/>
  <c r="F26" i="1"/>
  <c r="F22" i="1"/>
  <c r="G70" i="1" l="1"/>
  <c r="E9" i="1"/>
  <c r="G61" i="1"/>
  <c r="G62" i="1" s="1"/>
  <c r="G63" i="1" s="1"/>
  <c r="E61" i="1"/>
  <c r="E62" i="1" s="1"/>
  <c r="F70" i="1"/>
  <c r="F9" i="1"/>
  <c r="F61" i="1"/>
  <c r="F62" i="1" s="1"/>
  <c r="F63" i="1" s="1"/>
  <c r="E63" i="1" l="1"/>
  <c r="E71" i="1" s="1"/>
  <c r="E73" i="1" s="1"/>
  <c r="G71" i="1"/>
  <c r="G73" i="1" s="1"/>
  <c r="F71" i="1"/>
  <c r="F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Susrud</author>
    <author>Håkon</author>
    <author>Magne Tveiten</author>
  </authors>
  <commentList>
    <comment ref="C13" authorId="0" shapeId="0" xr:uid="{378E857D-3A34-4CD4-B186-0ADE8AC29BE4}">
      <text>
        <r>
          <rPr>
            <b/>
            <sz val="9"/>
            <color indexed="81"/>
            <rFont val="Tahoma"/>
            <family val="2"/>
          </rPr>
          <t>Andreas Susrud:</t>
        </r>
        <r>
          <rPr>
            <sz val="9"/>
            <color indexed="81"/>
            <rFont val="Tahoma"/>
            <family val="2"/>
          </rPr>
          <t xml:space="preserve">
12k i økning 2022, hentes fra prosjektgruppa</t>
        </r>
      </text>
    </comment>
    <comment ref="E1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Lønn Jon A. Ryen 2019 - lønnsutgifter 2020 må vurderes av Magne
Magne: Stipulert beløp, må vurderes av Arve og Stian</t>
        </r>
      </text>
    </comment>
    <comment ref="G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Lønn Jon A. Ryen</t>
        </r>
      </text>
    </comment>
    <comment ref="C21" authorId="2" shapeId="0" xr:uid="{63CAC771-C674-4DD2-9D9A-CC1DE1039694}">
      <text>
        <r>
          <rPr>
            <b/>
            <sz val="9"/>
            <color indexed="81"/>
            <rFont val="Tahoma"/>
            <family val="2"/>
          </rPr>
          <t>Lagt til ny slodd/harv innkjøpspris 45k.
Avskr. 10 år</t>
        </r>
      </text>
    </comment>
    <comment ref="D21" authorId="2" shapeId="0" xr:uid="{505F35EF-D3E6-4677-9F4D-B84892CC2590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Håkon sjekker opp</t>
        </r>
      </text>
    </comment>
    <comment ref="E2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Robotgressklippere kr 9.077 (10 års levetid)
Restavsk. traktor kr 10.344</t>
        </r>
      </text>
    </comment>
    <comment ref="G2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Korrigert feilføring 2018
</t>
        </r>
      </text>
    </comment>
    <comment ref="E3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Må vurderes av Magne
Magne:Har auka beløpet ein del i forhold til 2019.
</t>
        </r>
      </text>
    </comment>
    <comment ref="E3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Håkon:</t>
        </r>
        <r>
          <rPr>
            <sz val="9"/>
            <color indexed="81"/>
            <rFont val="Tahoma"/>
            <family val="2"/>
          </rPr>
          <t xml:space="preserve">
Flytter føring på konto 7000 til konto 6610 fra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Magne Tveiten</author>
  </authors>
  <commentList>
    <comment ref="A25" authorId="0" shapeId="0" xr:uid="{E1EE0B71-3389-4B60-B72B-C2F6A86A78B0}">
      <text>
        <r>
          <rPr>
            <b/>
            <sz val="9"/>
            <color indexed="81"/>
            <rFont val="Tahoma"/>
            <family val="2"/>
          </rPr>
          <t>Magne Tveiten:</t>
        </r>
        <r>
          <rPr>
            <sz val="9"/>
            <color indexed="81"/>
            <rFont val="Tahoma"/>
            <family val="2"/>
          </rPr>
          <t xml:space="preserve">
Behov for bedre harv når vi får meir kunstgrassbaner. Skyver investering til 2022</t>
        </r>
      </text>
    </comment>
  </commentList>
</comments>
</file>

<file path=xl/sharedStrings.xml><?xml version="1.0" encoding="utf-8"?>
<sst xmlns="http://schemas.openxmlformats.org/spreadsheetml/2006/main" count="106" uniqueCount="106">
  <si>
    <t>DRIFTSINNTEKTER</t>
  </si>
  <si>
    <t>Budsjett HAP 2021</t>
  </si>
  <si>
    <t>Budsjett HAP 2020</t>
  </si>
  <si>
    <t>Regnskap HAP 2020</t>
  </si>
  <si>
    <t>Regnskap HAP 2019</t>
  </si>
  <si>
    <t>Salg av anleggsmiddel, avg.pliktig</t>
  </si>
  <si>
    <t>Spillemidler overført</t>
  </si>
  <si>
    <t>MVA kompensasjon overført</t>
  </si>
  <si>
    <t>Sum salgsinntekter</t>
  </si>
  <si>
    <t>Leieinntekter fast eiendom</t>
  </si>
  <si>
    <t>Sum andre salgsinntekter</t>
  </si>
  <si>
    <t>SUM DRIFTSINNTEKTER</t>
  </si>
  <si>
    <t>DRIFTSKOSTNADER</t>
  </si>
  <si>
    <t>DEKNINGSBIDRAG</t>
  </si>
  <si>
    <t>Lønn til ansatte</t>
  </si>
  <si>
    <t>Lønn aktivitetspark</t>
  </si>
  <si>
    <t>Feriepenger</t>
  </si>
  <si>
    <t>Refusjon lønn regnskap</t>
  </si>
  <si>
    <t>Arbeidsgiveravgift</t>
  </si>
  <si>
    <t>Arbeidsgiveravg. av påløpne feriepenger</t>
  </si>
  <si>
    <t>Medfinansiering av Daglig leder</t>
  </si>
  <si>
    <t>Sum lønnskostnader</t>
  </si>
  <si>
    <t>Sum kostnader arbeidskraft</t>
  </si>
  <si>
    <t>Avskr. transp.midler maskiner og inv.</t>
  </si>
  <si>
    <t>Sum av- og nedskrivninger</t>
  </si>
  <si>
    <t>Renovasjon, vann, avløp o.l.</t>
  </si>
  <si>
    <t>Lys, varme</t>
  </si>
  <si>
    <t>Renhold</t>
  </si>
  <si>
    <t>Sum kostnader lokaler</t>
  </si>
  <si>
    <t>Leie maskiner</t>
  </si>
  <si>
    <t>Annen leiekostnad</t>
  </si>
  <si>
    <t>Sum leie maskiner og utstyr</t>
  </si>
  <si>
    <t>Kostnadsført håndverktøy</t>
  </si>
  <si>
    <t>Kostnadsført inventar</t>
  </si>
  <si>
    <t>Kostnadsført utstyr</t>
  </si>
  <si>
    <t>Rekvisita</t>
  </si>
  <si>
    <t>Arbeidsklær og verneutstyr</t>
  </si>
  <si>
    <t>Annet driftsmateriale</t>
  </si>
  <si>
    <t>Sum kostnadsførte anskaffelser</t>
  </si>
  <si>
    <t>Rep og vedlikehold av bygninger og anlegg Aktivitetsparken</t>
  </si>
  <si>
    <t>Drivstoff utstyr</t>
  </si>
  <si>
    <t>Rep. og vedlikehold utstyr</t>
  </si>
  <si>
    <t>Rep. og vedlikehold annet</t>
  </si>
  <si>
    <t>Sum reparasjoner og vedlikehold</t>
  </si>
  <si>
    <t>Regnskapshonorar</t>
  </si>
  <si>
    <t>Sum eksterne honorarer</t>
  </si>
  <si>
    <t>Telefon</t>
  </si>
  <si>
    <t>Sum kontorkostnader</t>
  </si>
  <si>
    <t>Drivstoff transportmiddel 1</t>
  </si>
  <si>
    <t>Forsikring og avg. transportmiddel 1</t>
  </si>
  <si>
    <t>Bilgodtgjørsle oppgavepl</t>
  </si>
  <si>
    <t>Sum bilkostnader</t>
  </si>
  <si>
    <t>Reisekostnad, ikke oppg.pliktig</t>
  </si>
  <si>
    <t>Sum reise, diett, bilgodtgj</t>
  </si>
  <si>
    <t>Forsikringspremie</t>
  </si>
  <si>
    <t>Sum forsikringer</t>
  </si>
  <si>
    <t>Reklamekostnader</t>
  </si>
  <si>
    <t>Bank og kortgebyrer</t>
  </si>
  <si>
    <t>Øreavrunding</t>
  </si>
  <si>
    <t xml:space="preserve">Annen kostnad </t>
  </si>
  <si>
    <t>Annen kostnad justert tidligere år</t>
  </si>
  <si>
    <t>Sum andre kostnader</t>
  </si>
  <si>
    <t>Sum andre driftskostnader</t>
  </si>
  <si>
    <t>SUM DRIFTSKOSTNADER</t>
  </si>
  <si>
    <t>DRIFTSRESULTAT</t>
  </si>
  <si>
    <t>FINANSINNT. OG -KOSTN.</t>
  </si>
  <si>
    <t>Annen renteinntekt</t>
  </si>
  <si>
    <t>Forsinkelsesrenter</t>
  </si>
  <si>
    <t>Sum finansinntekter</t>
  </si>
  <si>
    <t>Rentekostnad leverandørgjeld</t>
  </si>
  <si>
    <t>Sum finanskostnader</t>
  </si>
  <si>
    <t>SUM NTO. FINANSPOSTER</t>
  </si>
  <si>
    <t>ORD. RESULTAT FØR SKATT</t>
  </si>
  <si>
    <t>109 635,51</t>
  </si>
  <si>
    <t>EKSTRAORDINÆRE POSTER</t>
  </si>
  <si>
    <t>ÅRSRESULTAT</t>
  </si>
  <si>
    <t>Overskudd + / Underskudd -</t>
  </si>
  <si>
    <t>Overføringer annen egenkapital</t>
  </si>
  <si>
    <t>Sum overføringer</t>
  </si>
  <si>
    <t>granulat</t>
  </si>
  <si>
    <t>djuprensk</t>
  </si>
  <si>
    <t>vertikalskjæring</t>
  </si>
  <si>
    <t>leie vertikalskj</t>
  </si>
  <si>
    <t>leie av såmaskin</t>
  </si>
  <si>
    <t>sand</t>
  </si>
  <si>
    <t>Grasfrø</t>
  </si>
  <si>
    <t>Gjødsel</t>
  </si>
  <si>
    <t>Plenrens</t>
  </si>
  <si>
    <t>Roundup</t>
  </si>
  <si>
    <t>Service robot</t>
  </si>
  <si>
    <t>Investeringer</t>
  </si>
  <si>
    <t>Honda gressklipper skyve</t>
  </si>
  <si>
    <t>Slodd/harv kunstgrassbane</t>
  </si>
  <si>
    <t>Tekst</t>
  </si>
  <si>
    <t>Beløp 2021</t>
  </si>
  <si>
    <t>Beløp 2022</t>
  </si>
  <si>
    <t>Kunsgrasbane:</t>
  </si>
  <si>
    <t>Grasbane:</t>
  </si>
  <si>
    <t>Diesel</t>
  </si>
  <si>
    <t>service traktor</t>
  </si>
  <si>
    <t>Sum:</t>
  </si>
  <si>
    <t>Sum for post 6600</t>
  </si>
  <si>
    <t>Sum</t>
  </si>
  <si>
    <t>Budsjett HAP 2022</t>
  </si>
  <si>
    <t>Sponsorinntekter, avg.pliktig</t>
  </si>
  <si>
    <t>Overføring av sponsormidl. Prosjektgrup.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</si>
</sst>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1" x14ac:knownFonts="1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color rgb="FF000000"/>
      <name val="Calibri"/>
      <family val="2"/>
    </font>
    <font>
      <sz val="7"/>
      <color rgb="FF00000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u/>
      <sz val="10"/>
      <color rgb="FF000000"/>
      <name val="Calibri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indent="1" shrinkToFit="1"/>
    </xf>
    <xf numFmtId="3" fontId="4" fillId="0" borderId="1" xfId="0" applyNumberFormat="1" applyFont="1" applyFill="1" applyBorder="1" applyAlignment="1">
      <alignment horizontal="right" vertical="top" wrapText="1"/>
    </xf>
    <xf numFmtId="3" fontId="2" fillId="0" borderId="4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 wrapText="1" indent="1"/>
    </xf>
    <xf numFmtId="3" fontId="2" fillId="0" borderId="1" xfId="0" applyNumberFormat="1" applyFont="1" applyFill="1" applyBorder="1" applyAlignment="1">
      <alignment horizontal="right" vertical="top" shrinkToFit="1"/>
    </xf>
    <xf numFmtId="3" fontId="2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indent="1" shrinkToFit="1"/>
    </xf>
    <xf numFmtId="3" fontId="2" fillId="0" borderId="1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top"/>
    </xf>
    <xf numFmtId="3" fontId="2" fillId="0" borderId="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 indent="1"/>
    </xf>
    <xf numFmtId="3" fontId="1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3" fontId="7" fillId="0" borderId="1" xfId="0" applyNumberFormat="1" applyFont="1" applyFill="1" applyBorder="1" applyAlignment="1">
      <alignment horizontal="right" vertical="top" indent="1" shrinkToFit="1"/>
    </xf>
    <xf numFmtId="0" fontId="7" fillId="0" borderId="0" xfId="0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right" vertical="top" wrapText="1" inden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horizontal="right" vertical="center" wrapText="1" indent="1"/>
    </xf>
    <xf numFmtId="3" fontId="1" fillId="0" borderId="3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top" shrinkToFit="1"/>
    </xf>
    <xf numFmtId="3" fontId="7" fillId="0" borderId="2" xfId="0" applyNumberFormat="1" applyFont="1" applyFill="1" applyBorder="1" applyAlignment="1">
      <alignment horizontal="right" vertical="top" indent="1" shrinkToFit="1"/>
    </xf>
    <xf numFmtId="3" fontId="7" fillId="0" borderId="2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 wrapText="1"/>
    </xf>
    <xf numFmtId="3" fontId="7" fillId="0" borderId="6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center" wrapText="1" indent="1"/>
    </xf>
    <xf numFmtId="3" fontId="1" fillId="0" borderId="2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indent="1"/>
    </xf>
    <xf numFmtId="164" fontId="2" fillId="0" borderId="8" xfId="0" applyNumberFormat="1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4" fontId="9" fillId="0" borderId="8" xfId="0" applyNumberFormat="1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164" fontId="0" fillId="0" borderId="8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zoomScale="60" zoomScaleNormal="60" workbookViewId="0">
      <pane ySplit="1" topLeftCell="A2" activePane="bottomLeft" state="frozen"/>
      <selection pane="bottomLeft" activeCell="P18" sqref="P18"/>
    </sheetView>
  </sheetViews>
  <sheetFormatPr baseColWidth="10" defaultColWidth="9" defaultRowHeight="13.8" x14ac:dyDescent="0.25"/>
  <cols>
    <col min="1" max="1" width="4.6640625" style="4" customWidth="1"/>
    <col min="2" max="2" width="34.77734375" style="4" customWidth="1"/>
    <col min="3" max="3" width="21.109375" style="55" customWidth="1"/>
    <col min="4" max="4" width="20.21875" style="55" customWidth="1"/>
    <col min="5" max="5" width="19" style="4" customWidth="1"/>
    <col min="6" max="6" width="18.44140625" style="25" hidden="1" customWidth="1"/>
    <col min="7" max="7" width="19.33203125" style="28" hidden="1" customWidth="1"/>
    <col min="8" max="8" width="14.33203125" style="24" hidden="1" customWidth="1"/>
    <col min="9" max="9" width="14.6640625" style="24" hidden="1" customWidth="1"/>
    <col min="10" max="16384" width="9" style="4"/>
  </cols>
  <sheetData>
    <row r="1" spans="1:10" ht="16.649999999999999" customHeight="1" x14ac:dyDescent="0.25">
      <c r="A1" s="3"/>
      <c r="B1" s="1" t="s">
        <v>0</v>
      </c>
      <c r="C1" s="53" t="s">
        <v>103</v>
      </c>
      <c r="D1" s="53" t="s">
        <v>1</v>
      </c>
      <c r="E1" s="2" t="s">
        <v>2</v>
      </c>
      <c r="F1" s="2" t="s">
        <v>3</v>
      </c>
      <c r="G1" s="2" t="s">
        <v>4</v>
      </c>
      <c r="H1" s="2">
        <v>2018</v>
      </c>
      <c r="I1" s="2">
        <v>2017</v>
      </c>
      <c r="J1" s="3"/>
    </row>
    <row r="2" spans="1:10" ht="16.649999999999999" customHeight="1" x14ac:dyDescent="0.25">
      <c r="A2" s="5">
        <v>3020</v>
      </c>
      <c r="B2" s="63" t="s">
        <v>104</v>
      </c>
      <c r="C2" s="9">
        <f>250000*1.25</f>
        <v>312500</v>
      </c>
      <c r="D2" s="53"/>
      <c r="E2" s="2"/>
      <c r="F2" s="2"/>
      <c r="G2" s="2"/>
      <c r="H2" s="2"/>
      <c r="I2" s="2"/>
      <c r="J2" s="3"/>
    </row>
    <row r="3" spans="1:10" ht="15.75" customHeight="1" x14ac:dyDescent="0.25">
      <c r="A3" s="5">
        <v>3905</v>
      </c>
      <c r="B3" t="s">
        <v>5</v>
      </c>
      <c r="C3" s="9"/>
      <c r="D3" s="9"/>
      <c r="E3" s="9"/>
      <c r="F3" s="9">
        <v>18000</v>
      </c>
      <c r="G3" s="27"/>
      <c r="H3" s="7">
        <v>0</v>
      </c>
      <c r="I3" s="8">
        <v>2500</v>
      </c>
    </row>
    <row r="4" spans="1:10" x14ac:dyDescent="0.25">
      <c r="A4" s="5">
        <v>3460</v>
      </c>
      <c r="B4" s="6" t="s">
        <v>6</v>
      </c>
      <c r="C4" s="9"/>
      <c r="D4" s="9"/>
      <c r="E4" s="9"/>
      <c r="F4" s="9"/>
      <c r="G4" s="27"/>
      <c r="H4" s="7">
        <v>0</v>
      </c>
      <c r="I4" s="8">
        <v>1000000</v>
      </c>
    </row>
    <row r="5" spans="1:10" x14ac:dyDescent="0.25">
      <c r="A5" s="5">
        <v>3470</v>
      </c>
      <c r="B5" s="6" t="s">
        <v>7</v>
      </c>
      <c r="C5" s="9"/>
      <c r="D5" s="9"/>
      <c r="E5" s="9"/>
      <c r="F5" s="9"/>
      <c r="G5" s="27">
        <v>8574</v>
      </c>
      <c r="H5" s="10">
        <v>9591</v>
      </c>
      <c r="I5" s="11">
        <v>0</v>
      </c>
    </row>
    <row r="6" spans="1:10" s="35" customFormat="1" ht="14.25" customHeight="1" x14ac:dyDescent="0.25">
      <c r="A6" s="31"/>
      <c r="B6" s="1" t="s">
        <v>8</v>
      </c>
      <c r="C6" s="32">
        <f t="shared" ref="C6:D6" si="0">SUM(C3:C5)</f>
        <v>0</v>
      </c>
      <c r="D6" s="32">
        <f t="shared" si="0"/>
        <v>0</v>
      </c>
      <c r="E6" s="32">
        <f t="shared" ref="E6:F6" si="1">SUM(E3:E5)</f>
        <v>0</v>
      </c>
      <c r="F6" s="42">
        <f t="shared" si="1"/>
        <v>18000</v>
      </c>
      <c r="G6" s="42">
        <f>SUM(G3:G5)</f>
        <v>8574</v>
      </c>
      <c r="H6" s="33">
        <v>9591</v>
      </c>
      <c r="I6" s="34">
        <v>1002500</v>
      </c>
    </row>
    <row r="7" spans="1:10" x14ac:dyDescent="0.25">
      <c r="A7" s="5">
        <v>3600</v>
      </c>
      <c r="B7" s="6" t="s">
        <v>9</v>
      </c>
      <c r="C7" s="9">
        <v>410000</v>
      </c>
      <c r="D7" s="9">
        <v>410000</v>
      </c>
      <c r="E7" s="9">
        <v>410000</v>
      </c>
      <c r="F7" s="9">
        <v>410000</v>
      </c>
      <c r="G7" s="9">
        <v>410000</v>
      </c>
      <c r="H7" s="10">
        <v>410000</v>
      </c>
      <c r="I7" s="8">
        <v>410000</v>
      </c>
    </row>
    <row r="8" spans="1:10" ht="17.25" customHeight="1" x14ac:dyDescent="0.25">
      <c r="A8" s="3"/>
      <c r="B8" s="1" t="s">
        <v>10</v>
      </c>
      <c r="C8" s="9">
        <f t="shared" ref="C8:D8" si="2">SUM(C7)</f>
        <v>410000</v>
      </c>
      <c r="D8" s="9">
        <f t="shared" si="2"/>
        <v>410000</v>
      </c>
      <c r="E8" s="9">
        <f t="shared" ref="E8:F8" si="3">SUM(E7)</f>
        <v>410000</v>
      </c>
      <c r="F8" s="27">
        <f t="shared" si="3"/>
        <v>410000</v>
      </c>
      <c r="G8" s="27">
        <f>SUM(G7)</f>
        <v>410000</v>
      </c>
      <c r="H8" s="10">
        <v>410000</v>
      </c>
      <c r="I8" s="8">
        <v>410000</v>
      </c>
    </row>
    <row r="9" spans="1:10" s="35" customFormat="1" ht="25.5" customHeight="1" x14ac:dyDescent="0.25">
      <c r="A9" s="31"/>
      <c r="B9" s="1" t="s">
        <v>11</v>
      </c>
      <c r="C9" s="52">
        <f>C6+C8+C2</f>
        <v>722500</v>
      </c>
      <c r="D9" s="52">
        <f t="shared" ref="D9" si="4">D6+D8</f>
        <v>410000</v>
      </c>
      <c r="E9" s="52">
        <f>E6+E8</f>
        <v>410000</v>
      </c>
      <c r="F9" s="52">
        <f t="shared" ref="F9:I9" si="5">F6+F8</f>
        <v>428000</v>
      </c>
      <c r="G9" s="52">
        <f t="shared" si="5"/>
        <v>418574</v>
      </c>
      <c r="H9" s="52">
        <f t="shared" si="5"/>
        <v>419591</v>
      </c>
      <c r="I9" s="52">
        <f t="shared" si="5"/>
        <v>1412500</v>
      </c>
    </row>
    <row r="10" spans="1:10" ht="24" customHeight="1" x14ac:dyDescent="0.25">
      <c r="A10" s="3"/>
      <c r="B10" s="1" t="s">
        <v>12</v>
      </c>
      <c r="C10" s="9"/>
      <c r="D10" s="9"/>
      <c r="E10" s="9"/>
      <c r="F10" s="9"/>
      <c r="G10" s="27"/>
      <c r="H10" s="12"/>
      <c r="I10" s="12"/>
    </row>
    <row r="11" spans="1:10" ht="27.6" customHeight="1" x14ac:dyDescent="0.25">
      <c r="A11" s="13"/>
      <c r="B11" s="14" t="s">
        <v>13</v>
      </c>
      <c r="C11" s="9"/>
      <c r="D11" s="9"/>
      <c r="E11" s="9"/>
      <c r="F11" s="9"/>
      <c r="G11" s="27"/>
      <c r="H11" s="15">
        <v>419591</v>
      </c>
      <c r="I11" s="16">
        <v>1412500</v>
      </c>
    </row>
    <row r="12" spans="1:10" x14ac:dyDescent="0.25">
      <c r="A12" s="5">
        <v>5000</v>
      </c>
      <c r="B12" s="6" t="s">
        <v>14</v>
      </c>
      <c r="C12" s="9">
        <v>0</v>
      </c>
      <c r="D12" s="9">
        <v>0</v>
      </c>
      <c r="E12" s="9">
        <v>0</v>
      </c>
      <c r="F12" s="9">
        <v>0</v>
      </c>
      <c r="G12" s="27"/>
      <c r="H12" s="10">
        <v>96883</v>
      </c>
      <c r="I12" s="8">
        <v>93634</v>
      </c>
    </row>
    <row r="13" spans="1:10" x14ac:dyDescent="0.25">
      <c r="A13" s="5">
        <v>5002</v>
      </c>
      <c r="B13" s="6" t="s">
        <v>15</v>
      </c>
      <c r="C13" s="9">
        <f>150000+12000</f>
        <v>162000</v>
      </c>
      <c r="D13" s="9">
        <v>70000</v>
      </c>
      <c r="E13" s="9">
        <v>40000</v>
      </c>
      <c r="F13" s="9">
        <v>63590</v>
      </c>
      <c r="G13" s="27">
        <v>25157</v>
      </c>
      <c r="H13" s="10"/>
      <c r="I13" s="8"/>
    </row>
    <row r="14" spans="1:10" x14ac:dyDescent="0.25">
      <c r="A14" s="5">
        <v>5092</v>
      </c>
      <c r="B14" s="6" t="s">
        <v>16</v>
      </c>
      <c r="C14" s="9">
        <f>C13*0.125</f>
        <v>20250</v>
      </c>
      <c r="D14" s="9">
        <v>10000</v>
      </c>
      <c r="E14" s="9">
        <f>E13*0.125</f>
        <v>5000</v>
      </c>
      <c r="F14" s="9">
        <v>6875</v>
      </c>
      <c r="G14" s="27">
        <v>2566</v>
      </c>
      <c r="H14" s="10">
        <v>12110.38</v>
      </c>
      <c r="I14" s="8">
        <v>11704.25</v>
      </c>
    </row>
    <row r="15" spans="1:10" x14ac:dyDescent="0.25">
      <c r="A15" s="5">
        <v>5098</v>
      </c>
      <c r="B15" s="6" t="s">
        <v>17</v>
      </c>
      <c r="C15" s="9">
        <v>14000</v>
      </c>
      <c r="D15" s="9">
        <v>6000</v>
      </c>
      <c r="E15" s="9">
        <v>4000</v>
      </c>
      <c r="F15" s="9">
        <v>5530</v>
      </c>
      <c r="G15" s="27">
        <v>3467</v>
      </c>
      <c r="H15" s="10"/>
      <c r="I15" s="8"/>
    </row>
    <row r="16" spans="1:10" x14ac:dyDescent="0.25">
      <c r="A16" s="5">
        <v>5400</v>
      </c>
      <c r="B16" s="6" t="s">
        <v>18</v>
      </c>
      <c r="C16" s="9">
        <f>C13*0.145</f>
        <v>23490</v>
      </c>
      <c r="D16" s="9">
        <v>0</v>
      </c>
      <c r="E16" s="9">
        <v>0</v>
      </c>
      <c r="F16" s="9">
        <v>0</v>
      </c>
      <c r="G16" s="27"/>
      <c r="H16" s="10">
        <v>13660.5</v>
      </c>
      <c r="I16" s="8">
        <v>13202.39</v>
      </c>
    </row>
    <row r="17" spans="1:9" x14ac:dyDescent="0.25">
      <c r="A17" s="5">
        <v>5405</v>
      </c>
      <c r="B17" s="6" t="s">
        <v>19</v>
      </c>
      <c r="C17" s="9">
        <v>0</v>
      </c>
      <c r="D17" s="9">
        <v>0</v>
      </c>
      <c r="E17" s="9">
        <v>0</v>
      </c>
      <c r="F17" s="9">
        <v>0</v>
      </c>
      <c r="G17" s="27"/>
      <c r="H17" s="10">
        <v>1707.56</v>
      </c>
      <c r="I17" s="8">
        <v>1650.3</v>
      </c>
    </row>
    <row r="18" spans="1:9" x14ac:dyDescent="0.25">
      <c r="A18" s="5"/>
      <c r="B18" s="6" t="s">
        <v>20</v>
      </c>
      <c r="C18" s="9">
        <v>30000</v>
      </c>
      <c r="D18" s="9">
        <v>65000</v>
      </c>
      <c r="E18" s="9">
        <v>75000</v>
      </c>
      <c r="F18" s="9"/>
      <c r="G18" s="27"/>
      <c r="H18" s="10"/>
      <c r="I18" s="8"/>
    </row>
    <row r="19" spans="1:9" s="35" customFormat="1" x14ac:dyDescent="0.25">
      <c r="A19" s="31"/>
      <c r="B19" s="1" t="s">
        <v>21</v>
      </c>
      <c r="C19" s="32">
        <f>SUM(C12:C18)</f>
        <v>249740</v>
      </c>
      <c r="D19" s="32">
        <f>SUM(D12:D18)</f>
        <v>151000</v>
      </c>
      <c r="E19" s="32">
        <f>SUM(E12:E18)</f>
        <v>124000</v>
      </c>
      <c r="F19" s="32">
        <f>SUM(F12:F18)</f>
        <v>75995</v>
      </c>
      <c r="G19" s="32">
        <f t="shared" ref="G19" si="6">SUM(G12:G17)</f>
        <v>31190</v>
      </c>
      <c r="H19" s="33">
        <v>124361.44</v>
      </c>
      <c r="I19" s="34">
        <v>120190.94</v>
      </c>
    </row>
    <row r="20" spans="1:9" s="35" customFormat="1" x14ac:dyDescent="0.25">
      <c r="A20" s="31"/>
      <c r="B20" s="1" t="s">
        <v>22</v>
      </c>
      <c r="C20" s="32">
        <f t="shared" ref="C20:D20" si="7">C19</f>
        <v>249740</v>
      </c>
      <c r="D20" s="32">
        <f t="shared" si="7"/>
        <v>151000</v>
      </c>
      <c r="E20" s="32">
        <f>E19</f>
        <v>124000</v>
      </c>
      <c r="F20" s="32">
        <f t="shared" ref="F20:G20" si="8">F19</f>
        <v>75995</v>
      </c>
      <c r="G20" s="32">
        <f t="shared" si="8"/>
        <v>31190</v>
      </c>
      <c r="H20" s="33">
        <v>124361.44</v>
      </c>
      <c r="I20" s="34">
        <v>120190.94</v>
      </c>
    </row>
    <row r="21" spans="1:9" x14ac:dyDescent="0.25">
      <c r="A21" s="5">
        <v>5010</v>
      </c>
      <c r="B21" s="6" t="s">
        <v>23</v>
      </c>
      <c r="C21" s="9">
        <f>19421+4500</f>
        <v>23921</v>
      </c>
      <c r="D21" s="9">
        <v>19421</v>
      </c>
      <c r="E21" s="9">
        <f>9077+10344</f>
        <v>19421</v>
      </c>
      <c r="F21" s="9">
        <v>19421</v>
      </c>
      <c r="G21" s="27">
        <v>59716</v>
      </c>
      <c r="H21" s="10">
        <v>73816</v>
      </c>
      <c r="I21" s="8">
        <v>73816</v>
      </c>
    </row>
    <row r="22" spans="1:9" s="35" customFormat="1" x14ac:dyDescent="0.25">
      <c r="A22" s="31"/>
      <c r="B22" s="1" t="s">
        <v>24</v>
      </c>
      <c r="C22" s="32">
        <f>SUM(C21)</f>
        <v>23921</v>
      </c>
      <c r="D22" s="32">
        <f>SUM(D21)</f>
        <v>19421</v>
      </c>
      <c r="E22" s="32">
        <f>SUM(E21)</f>
        <v>19421</v>
      </c>
      <c r="F22" s="32">
        <f>SUM(F21)</f>
        <v>19421</v>
      </c>
      <c r="G22" s="32">
        <f>SUM(G21)</f>
        <v>59716</v>
      </c>
      <c r="H22" s="33">
        <v>73816</v>
      </c>
      <c r="I22" s="34">
        <v>73816</v>
      </c>
    </row>
    <row r="23" spans="1:9" x14ac:dyDescent="0.25">
      <c r="A23" s="5">
        <v>6320</v>
      </c>
      <c r="B23" s="6" t="s">
        <v>25</v>
      </c>
      <c r="C23" s="9"/>
      <c r="D23" s="9"/>
      <c r="E23" s="9"/>
      <c r="F23" s="9"/>
      <c r="G23" s="27"/>
      <c r="H23" s="7">
        <v>0</v>
      </c>
      <c r="I23" s="8">
        <v>15225</v>
      </c>
    </row>
    <row r="24" spans="1:9" x14ac:dyDescent="0.25">
      <c r="A24" s="5">
        <v>6340</v>
      </c>
      <c r="B24" s="6" t="s">
        <v>26</v>
      </c>
      <c r="C24" s="9">
        <v>12000</v>
      </c>
      <c r="D24" s="9">
        <v>10000</v>
      </c>
      <c r="E24" s="9">
        <v>10000</v>
      </c>
      <c r="F24" s="9">
        <v>6780</v>
      </c>
      <c r="G24" s="27">
        <v>4403.18</v>
      </c>
      <c r="H24" s="10">
        <v>17310.189999999999</v>
      </c>
      <c r="I24" s="8">
        <v>13026.27</v>
      </c>
    </row>
    <row r="25" spans="1:9" x14ac:dyDescent="0.25">
      <c r="A25" s="5">
        <v>6360</v>
      </c>
      <c r="B25" s="6" t="s">
        <v>27</v>
      </c>
      <c r="C25" s="9"/>
      <c r="D25" s="9"/>
      <c r="E25" s="9"/>
      <c r="F25" s="9"/>
      <c r="G25" s="27"/>
      <c r="H25" s="7">
        <v>0</v>
      </c>
      <c r="I25" s="11">
        <v>0</v>
      </c>
    </row>
    <row r="26" spans="1:9" s="35" customFormat="1" x14ac:dyDescent="0.25">
      <c r="A26" s="31"/>
      <c r="B26" s="1" t="s">
        <v>28</v>
      </c>
      <c r="C26" s="32">
        <f>SUM(C23:C25)</f>
        <v>12000</v>
      </c>
      <c r="D26" s="32">
        <f>SUM(D23:D25)</f>
        <v>10000</v>
      </c>
      <c r="E26" s="32">
        <f>SUM(E23:E25)</f>
        <v>10000</v>
      </c>
      <c r="F26" s="32">
        <f>SUM(F23:F25)</f>
        <v>6780</v>
      </c>
      <c r="G26" s="32">
        <f>SUM(G23:G25)</f>
        <v>4403.18</v>
      </c>
      <c r="H26" s="33">
        <v>17310.189999999999</v>
      </c>
      <c r="I26" s="34">
        <v>28251.27</v>
      </c>
    </row>
    <row r="27" spans="1:9" x14ac:dyDescent="0.25">
      <c r="A27" s="5">
        <v>6400</v>
      </c>
      <c r="B27" s="6" t="s">
        <v>29</v>
      </c>
      <c r="C27" s="9">
        <v>5000</v>
      </c>
      <c r="D27" s="9">
        <v>5000</v>
      </c>
      <c r="E27" s="9">
        <v>2000</v>
      </c>
      <c r="F27" s="9">
        <v>2759</v>
      </c>
      <c r="G27" s="27">
        <v>634.02</v>
      </c>
      <c r="H27" s="7">
        <v>532.23</v>
      </c>
      <c r="I27" s="11">
        <v>0</v>
      </c>
    </row>
    <row r="28" spans="1:9" x14ac:dyDescent="0.25">
      <c r="A28" s="5">
        <v>6490</v>
      </c>
      <c r="B28" s="6" t="s">
        <v>30</v>
      </c>
      <c r="C28" s="9"/>
      <c r="D28" s="9"/>
      <c r="E28" s="9">
        <v>1000</v>
      </c>
      <c r="F28" s="9"/>
      <c r="G28" s="27"/>
      <c r="H28" s="7">
        <v>0</v>
      </c>
      <c r="I28" s="8">
        <v>17002.150000000001</v>
      </c>
    </row>
    <row r="29" spans="1:9" s="35" customFormat="1" x14ac:dyDescent="0.25">
      <c r="A29" s="31"/>
      <c r="B29" s="1" t="s">
        <v>31</v>
      </c>
      <c r="C29" s="32">
        <f>SUM(C27:C28)</f>
        <v>5000</v>
      </c>
      <c r="D29" s="32">
        <f>SUM(D27:D28)</f>
        <v>5000</v>
      </c>
      <c r="E29" s="32">
        <f>SUM(E27:E28)</f>
        <v>3000</v>
      </c>
      <c r="F29" s="32">
        <f>SUM(F27:F28)</f>
        <v>2759</v>
      </c>
      <c r="G29" s="32">
        <f>SUM(G27:G28)</f>
        <v>634.02</v>
      </c>
      <c r="H29" s="36">
        <v>532.23</v>
      </c>
      <c r="I29" s="34">
        <v>17002.150000000001</v>
      </c>
    </row>
    <row r="30" spans="1:9" x14ac:dyDescent="0.25">
      <c r="A30" s="5">
        <v>6510</v>
      </c>
      <c r="B30" s="6" t="s">
        <v>32</v>
      </c>
      <c r="C30" s="9">
        <v>3000</v>
      </c>
      <c r="D30" s="9">
        <v>3000</v>
      </c>
      <c r="E30" s="9">
        <v>2000</v>
      </c>
      <c r="F30" s="9">
        <v>6229</v>
      </c>
      <c r="G30" s="27">
        <v>160.84</v>
      </c>
      <c r="H30" s="10">
        <v>3657.08</v>
      </c>
      <c r="I30" s="11">
        <v>0</v>
      </c>
    </row>
    <row r="31" spans="1:9" x14ac:dyDescent="0.25">
      <c r="A31" s="5">
        <v>6540</v>
      </c>
      <c r="B31" s="6" t="s">
        <v>33</v>
      </c>
      <c r="C31" s="9"/>
      <c r="D31" s="9"/>
      <c r="E31" s="9">
        <v>0</v>
      </c>
      <c r="F31" s="9"/>
      <c r="G31" s="27"/>
      <c r="H31" s="7">
        <v>215.72</v>
      </c>
      <c r="I31" s="8">
        <v>8763.15</v>
      </c>
    </row>
    <row r="32" spans="1:9" x14ac:dyDescent="0.25">
      <c r="A32" s="5">
        <v>6545</v>
      </c>
      <c r="B32" s="6" t="s">
        <v>34</v>
      </c>
      <c r="C32" s="9">
        <v>20000</v>
      </c>
      <c r="D32" s="9">
        <v>20000</v>
      </c>
      <c r="E32" s="9">
        <v>65000</v>
      </c>
      <c r="F32" s="9">
        <v>29296</v>
      </c>
      <c r="G32" s="27">
        <v>4428.93</v>
      </c>
      <c r="H32" s="7">
        <v>0</v>
      </c>
      <c r="I32" s="8">
        <v>9062.5400000000009</v>
      </c>
    </row>
    <row r="33" spans="1:9" x14ac:dyDescent="0.25">
      <c r="A33" s="5">
        <v>6560</v>
      </c>
      <c r="B33" s="6" t="s">
        <v>35</v>
      </c>
      <c r="C33" s="9">
        <v>1000</v>
      </c>
      <c r="D33" s="9">
        <v>1000</v>
      </c>
      <c r="E33" s="9">
        <v>1000</v>
      </c>
      <c r="F33" s="9">
        <v>907</v>
      </c>
      <c r="G33" s="27">
        <v>79.66</v>
      </c>
      <c r="H33" s="10">
        <v>1788.27</v>
      </c>
      <c r="I33" s="8">
        <v>6114.08</v>
      </c>
    </row>
    <row r="34" spans="1:9" x14ac:dyDescent="0.25">
      <c r="A34" s="5">
        <v>6570</v>
      </c>
      <c r="B34" s="6" t="s">
        <v>36</v>
      </c>
      <c r="C34" s="9">
        <v>1000</v>
      </c>
      <c r="D34" s="9">
        <v>1000</v>
      </c>
      <c r="E34" s="9"/>
      <c r="F34" s="9">
        <v>1542</v>
      </c>
      <c r="G34" s="27"/>
      <c r="H34" s="10"/>
      <c r="I34" s="8"/>
    </row>
    <row r="35" spans="1:9" x14ac:dyDescent="0.25">
      <c r="A35" s="5">
        <v>6590</v>
      </c>
      <c r="B35" s="6" t="s">
        <v>37</v>
      </c>
      <c r="C35" s="9"/>
      <c r="D35" s="9"/>
      <c r="E35" s="9">
        <v>0</v>
      </c>
      <c r="F35" s="9">
        <v>70</v>
      </c>
      <c r="G35" s="27"/>
      <c r="H35" s="7">
        <v>0</v>
      </c>
      <c r="I35" s="8">
        <v>7356.79</v>
      </c>
    </row>
    <row r="36" spans="1:9" s="35" customFormat="1" x14ac:dyDescent="0.25">
      <c r="A36" s="31"/>
      <c r="B36" s="1" t="s">
        <v>38</v>
      </c>
      <c r="C36" s="32">
        <f>SUM(C30:C35)</f>
        <v>25000</v>
      </c>
      <c r="D36" s="32">
        <f>SUM(D30:D35)</f>
        <v>25000</v>
      </c>
      <c r="E36" s="32">
        <f>SUM(E30:E35)</f>
        <v>68000</v>
      </c>
      <c r="F36" s="32">
        <f>SUM(F30:F35)</f>
        <v>38044</v>
      </c>
      <c r="G36" s="32">
        <f>SUM(G30:G35)</f>
        <v>4669.43</v>
      </c>
      <c r="H36" s="33">
        <v>5661.07</v>
      </c>
      <c r="I36" s="34">
        <v>31296.560000000001</v>
      </c>
    </row>
    <row r="37" spans="1:9" ht="27.6" x14ac:dyDescent="0.25">
      <c r="A37" s="5">
        <v>6600</v>
      </c>
      <c r="B37" s="6" t="s">
        <v>39</v>
      </c>
      <c r="C37" s="9">
        <v>70000</v>
      </c>
      <c r="D37" s="9">
        <v>70000</v>
      </c>
      <c r="E37" s="9">
        <v>40000</v>
      </c>
      <c r="F37" s="9">
        <v>129070</v>
      </c>
      <c r="G37" s="27">
        <v>11011.77</v>
      </c>
      <c r="H37" s="10">
        <v>27431.17</v>
      </c>
      <c r="I37" s="8">
        <v>43805.36</v>
      </c>
    </row>
    <row r="38" spans="1:9" x14ac:dyDescent="0.25">
      <c r="A38" s="5">
        <v>6610</v>
      </c>
      <c r="B38" s="6" t="s">
        <v>40</v>
      </c>
      <c r="C38" s="9">
        <v>5000</v>
      </c>
      <c r="D38" s="9">
        <v>5000</v>
      </c>
      <c r="E38" s="9">
        <v>6000</v>
      </c>
      <c r="F38" s="9">
        <v>3144</v>
      </c>
      <c r="G38" s="27">
        <v>1972.09</v>
      </c>
      <c r="H38" s="7">
        <v>0</v>
      </c>
      <c r="I38" s="8">
        <v>1866.78</v>
      </c>
    </row>
    <row r="39" spans="1:9" x14ac:dyDescent="0.25">
      <c r="A39" s="5">
        <v>6620</v>
      </c>
      <c r="B39" s="6" t="s">
        <v>41</v>
      </c>
      <c r="C39" s="9">
        <v>20000</v>
      </c>
      <c r="D39" s="9">
        <v>20000</v>
      </c>
      <c r="E39" s="9">
        <v>20000</v>
      </c>
      <c r="F39" s="9">
        <v>12020</v>
      </c>
      <c r="G39" s="27">
        <v>15355.67</v>
      </c>
      <c r="H39" s="10">
        <v>26138.63</v>
      </c>
      <c r="I39" s="8">
        <v>10144.459999999999</v>
      </c>
    </row>
    <row r="40" spans="1:9" x14ac:dyDescent="0.25">
      <c r="A40" s="5">
        <v>6690</v>
      </c>
      <c r="B40" s="6" t="s">
        <v>42</v>
      </c>
      <c r="C40" s="9"/>
      <c r="D40" s="9"/>
      <c r="E40" s="9"/>
      <c r="F40" s="9"/>
      <c r="G40" s="27">
        <v>2911.64</v>
      </c>
      <c r="H40" s="7">
        <v>983.45</v>
      </c>
      <c r="I40" s="11">
        <v>0</v>
      </c>
    </row>
    <row r="41" spans="1:9" s="35" customFormat="1" x14ac:dyDescent="0.25">
      <c r="A41" s="31"/>
      <c r="B41" s="1" t="s">
        <v>43</v>
      </c>
      <c r="C41" s="32">
        <f>SUM(C37:C40)</f>
        <v>95000</v>
      </c>
      <c r="D41" s="32">
        <f>SUM(D37:D40)</f>
        <v>95000</v>
      </c>
      <c r="E41" s="32">
        <f>SUM(E37:E40)</f>
        <v>66000</v>
      </c>
      <c r="F41" s="32">
        <f>SUM(F37:F40)</f>
        <v>144234</v>
      </c>
      <c r="G41" s="32">
        <f>SUM(G37:G40)</f>
        <v>31251.17</v>
      </c>
      <c r="H41" s="33">
        <v>54553.25</v>
      </c>
      <c r="I41" s="34">
        <v>55816.6</v>
      </c>
    </row>
    <row r="42" spans="1:9" x14ac:dyDescent="0.25">
      <c r="A42" s="5">
        <v>6705</v>
      </c>
      <c r="B42" s="6" t="s">
        <v>44</v>
      </c>
      <c r="C42" s="9"/>
      <c r="D42" s="9"/>
      <c r="E42" s="9">
        <v>0</v>
      </c>
      <c r="F42" s="9"/>
      <c r="G42" s="27">
        <v>3025.3</v>
      </c>
      <c r="H42" s="10">
        <v>12166.28</v>
      </c>
      <c r="I42" s="8">
        <v>25745.25</v>
      </c>
    </row>
    <row r="43" spans="1:9" s="35" customFormat="1" x14ac:dyDescent="0.25">
      <c r="A43" s="31"/>
      <c r="B43" s="1" t="s">
        <v>45</v>
      </c>
      <c r="C43" s="32">
        <f>SUM(C42)</f>
        <v>0</v>
      </c>
      <c r="D43" s="32">
        <f>SUM(D42)</f>
        <v>0</v>
      </c>
      <c r="E43" s="32">
        <f>SUM(E42)</f>
        <v>0</v>
      </c>
      <c r="F43" s="32">
        <f>SUM(F42)</f>
        <v>0</v>
      </c>
      <c r="G43" s="32">
        <f>SUM(G42)</f>
        <v>3025.3</v>
      </c>
      <c r="H43" s="33">
        <v>12166.28</v>
      </c>
      <c r="I43" s="34">
        <v>25745.25</v>
      </c>
    </row>
    <row r="44" spans="1:9" x14ac:dyDescent="0.25">
      <c r="A44" s="5">
        <v>6900</v>
      </c>
      <c r="B44" s="6" t="s">
        <v>46</v>
      </c>
      <c r="C44" s="9"/>
      <c r="D44" s="9"/>
      <c r="E44" s="9">
        <v>0</v>
      </c>
      <c r="F44" s="9"/>
      <c r="G44" s="27"/>
      <c r="H44" s="10">
        <v>5146.93</v>
      </c>
      <c r="I44" s="8">
        <v>6486.41</v>
      </c>
    </row>
    <row r="45" spans="1:9" s="35" customFormat="1" x14ac:dyDescent="0.25">
      <c r="A45" s="31"/>
      <c r="B45" s="1" t="s">
        <v>47</v>
      </c>
      <c r="C45" s="32">
        <f>SUM(C44)</f>
        <v>0</v>
      </c>
      <c r="D45" s="32">
        <f>SUM(D44)</f>
        <v>0</v>
      </c>
      <c r="E45" s="32">
        <f>SUM(E44)</f>
        <v>0</v>
      </c>
      <c r="F45" s="32">
        <f>SUM(F44)</f>
        <v>0</v>
      </c>
      <c r="G45" s="32">
        <f>SUM(G44)</f>
        <v>0</v>
      </c>
      <c r="H45" s="33">
        <v>5146.93</v>
      </c>
      <c r="I45" s="34">
        <v>6486.41</v>
      </c>
    </row>
    <row r="46" spans="1:9" x14ac:dyDescent="0.25">
      <c r="A46" s="5">
        <v>7000</v>
      </c>
      <c r="B46" s="6" t="s">
        <v>48</v>
      </c>
      <c r="C46" s="9"/>
      <c r="D46" s="9"/>
      <c r="E46" s="9">
        <v>0</v>
      </c>
      <c r="F46" s="9"/>
      <c r="G46" s="27">
        <v>3380.25</v>
      </c>
      <c r="H46" s="10">
        <v>9278.27</v>
      </c>
      <c r="I46" s="8">
        <v>5501.25</v>
      </c>
    </row>
    <row r="47" spans="1:9" x14ac:dyDescent="0.25">
      <c r="A47" s="5">
        <v>7040</v>
      </c>
      <c r="B47" s="6" t="s">
        <v>49</v>
      </c>
      <c r="C47" s="9"/>
      <c r="D47" s="9"/>
      <c r="E47" s="9">
        <v>0</v>
      </c>
      <c r="F47" s="9"/>
      <c r="G47" s="27"/>
      <c r="H47" s="7">
        <v>0</v>
      </c>
      <c r="I47" s="11">
        <v>455</v>
      </c>
    </row>
    <row r="48" spans="1:9" x14ac:dyDescent="0.25">
      <c r="A48" s="5">
        <v>7100</v>
      </c>
      <c r="B48" s="6" t="s">
        <v>50</v>
      </c>
      <c r="C48" s="9">
        <v>2000</v>
      </c>
      <c r="D48" s="9"/>
      <c r="E48" s="9"/>
      <c r="F48" s="9">
        <v>908</v>
      </c>
      <c r="G48" s="27"/>
      <c r="H48" s="7"/>
      <c r="I48" s="11"/>
    </row>
    <row r="49" spans="1:12" s="35" customFormat="1" x14ac:dyDescent="0.25">
      <c r="A49" s="31"/>
      <c r="B49" s="1" t="s">
        <v>51</v>
      </c>
      <c r="C49" s="32">
        <f>SUM(C46:C48)</f>
        <v>2000</v>
      </c>
      <c r="D49" s="32">
        <f>SUM(D46:D48)</f>
        <v>0</v>
      </c>
      <c r="E49" s="32">
        <f>SUM(E46:E48)</f>
        <v>0</v>
      </c>
      <c r="F49" s="32">
        <f>SUM(F46:F48)</f>
        <v>908</v>
      </c>
      <c r="G49" s="32">
        <f>SUM(G46:G47)</f>
        <v>3380.25</v>
      </c>
      <c r="H49" s="33">
        <v>9278.27</v>
      </c>
      <c r="I49" s="34">
        <v>5956.25</v>
      </c>
    </row>
    <row r="50" spans="1:12" x14ac:dyDescent="0.25">
      <c r="A50" s="5">
        <v>7140</v>
      </c>
      <c r="B50" s="6" t="s">
        <v>52</v>
      </c>
      <c r="C50" s="9"/>
      <c r="D50" s="9"/>
      <c r="E50" s="9">
        <v>0</v>
      </c>
      <c r="F50" s="9"/>
      <c r="G50" s="27"/>
      <c r="H50" s="10">
        <v>1150.75</v>
      </c>
      <c r="I50" s="8">
        <v>1386</v>
      </c>
    </row>
    <row r="51" spans="1:12" s="35" customFormat="1" x14ac:dyDescent="0.25">
      <c r="A51" s="31"/>
      <c r="B51" s="1" t="s">
        <v>53</v>
      </c>
      <c r="C51" s="32">
        <f>SUM(C50)</f>
        <v>0</v>
      </c>
      <c r="D51" s="32">
        <f>SUM(D50)</f>
        <v>0</v>
      </c>
      <c r="E51" s="32">
        <f>SUM(E50)</f>
        <v>0</v>
      </c>
      <c r="F51" s="32">
        <f>SUM(F50)</f>
        <v>0</v>
      </c>
      <c r="G51" s="32">
        <f>SUM(G50)</f>
        <v>0</v>
      </c>
      <c r="H51" s="33">
        <v>1150.75</v>
      </c>
      <c r="I51" s="34">
        <v>1386</v>
      </c>
    </row>
    <row r="52" spans="1:12" x14ac:dyDescent="0.25">
      <c r="A52" s="5">
        <v>7500</v>
      </c>
      <c r="B52" s="6" t="s">
        <v>54</v>
      </c>
      <c r="C52" s="9">
        <v>9000</v>
      </c>
      <c r="D52" s="9">
        <v>9000</v>
      </c>
      <c r="E52" s="9">
        <v>8000</v>
      </c>
      <c r="F52" s="9">
        <v>8368</v>
      </c>
      <c r="G52" s="27">
        <v>7825</v>
      </c>
      <c r="H52" s="10">
        <v>5517</v>
      </c>
      <c r="I52" s="8">
        <v>4948</v>
      </c>
    </row>
    <row r="53" spans="1:12" s="35" customFormat="1" x14ac:dyDescent="0.25">
      <c r="A53" s="31"/>
      <c r="B53" s="1" t="s">
        <v>55</v>
      </c>
      <c r="C53" s="32">
        <f>SUM(C52)</f>
        <v>9000</v>
      </c>
      <c r="D53" s="32">
        <f>SUM(D52)</f>
        <v>9000</v>
      </c>
      <c r="E53" s="32">
        <f>SUM(E52)</f>
        <v>8000</v>
      </c>
      <c r="F53" s="32">
        <f>SUM(F52)</f>
        <v>8368</v>
      </c>
      <c r="G53" s="32">
        <f>SUM(G52)</f>
        <v>7825</v>
      </c>
      <c r="H53" s="33">
        <v>5517</v>
      </c>
      <c r="I53" s="34">
        <v>4948</v>
      </c>
    </row>
    <row r="54" spans="1:12" x14ac:dyDescent="0.25">
      <c r="A54" s="5">
        <v>7320</v>
      </c>
      <c r="B54" s="6" t="s">
        <v>56</v>
      </c>
      <c r="C54" s="9"/>
      <c r="D54" s="9"/>
      <c r="E54" s="9"/>
      <c r="F54" s="9">
        <v>240</v>
      </c>
      <c r="G54" s="27"/>
      <c r="H54" s="10"/>
      <c r="I54" s="8"/>
    </row>
    <row r="55" spans="1:12" x14ac:dyDescent="0.25">
      <c r="A55" s="5">
        <v>7770</v>
      </c>
      <c r="B55" s="6" t="s">
        <v>57</v>
      </c>
      <c r="C55" s="9">
        <v>200</v>
      </c>
      <c r="D55" s="9">
        <v>200</v>
      </c>
      <c r="E55" s="9">
        <v>100</v>
      </c>
      <c r="F55" s="9">
        <v>111</v>
      </c>
      <c r="G55" s="27">
        <v>86.5</v>
      </c>
      <c r="H55" s="7">
        <v>422.5</v>
      </c>
      <c r="I55" s="11">
        <v>-115</v>
      </c>
    </row>
    <row r="56" spans="1:12" x14ac:dyDescent="0.25">
      <c r="A56" s="5">
        <v>7771</v>
      </c>
      <c r="B56" s="6" t="s">
        <v>58</v>
      </c>
      <c r="C56" s="9"/>
      <c r="D56" s="9"/>
      <c r="E56" s="9"/>
      <c r="F56" s="9"/>
      <c r="G56" s="27"/>
      <c r="H56" s="7">
        <v>0.55000000000000004</v>
      </c>
      <c r="I56" s="11">
        <v>10.029999999999999</v>
      </c>
      <c r="L56" s="26"/>
    </row>
    <row r="57" spans="1:12" x14ac:dyDescent="0.25">
      <c r="A57" s="5"/>
      <c r="B57" s="6" t="s">
        <v>105</v>
      </c>
      <c r="C57" s="9">
        <v>300000</v>
      </c>
      <c r="D57" s="9"/>
      <c r="E57" s="9"/>
      <c r="F57" s="9"/>
      <c r="G57" s="27"/>
      <c r="H57" s="7"/>
      <c r="I57" s="11"/>
      <c r="L57" s="26"/>
    </row>
    <row r="58" spans="1:12" x14ac:dyDescent="0.25">
      <c r="A58" s="5">
        <v>7790</v>
      </c>
      <c r="B58" s="6" t="s">
        <v>59</v>
      </c>
      <c r="C58" s="9">
        <v>200</v>
      </c>
      <c r="D58" s="9">
        <v>200</v>
      </c>
      <c r="E58" s="9">
        <v>100</v>
      </c>
      <c r="F58" s="9">
        <v>210</v>
      </c>
      <c r="G58" s="27">
        <v>50.44</v>
      </c>
      <c r="H58" s="7">
        <v>17.5</v>
      </c>
      <c r="I58" s="11">
        <v>31.06</v>
      </c>
    </row>
    <row r="59" spans="1:12" x14ac:dyDescent="0.25">
      <c r="A59" s="5">
        <v>7792</v>
      </c>
      <c r="B59" s="6" t="s">
        <v>60</v>
      </c>
      <c r="C59" s="9"/>
      <c r="D59" s="9"/>
      <c r="E59" s="9"/>
      <c r="F59" s="9"/>
      <c r="G59" s="27"/>
      <c r="H59" s="7">
        <v>0</v>
      </c>
      <c r="I59" s="8">
        <v>7203.75</v>
      </c>
    </row>
    <row r="60" spans="1:12" s="35" customFormat="1" x14ac:dyDescent="0.25">
      <c r="A60" s="31"/>
      <c r="B60" s="1" t="s">
        <v>61</v>
      </c>
      <c r="C60" s="32">
        <f>SUM(C54:C59)</f>
        <v>300400</v>
      </c>
      <c r="D60" s="32">
        <f>SUM(D54:D59)</f>
        <v>400</v>
      </c>
      <c r="E60" s="32">
        <f>SUM(E54:E59)</f>
        <v>200</v>
      </c>
      <c r="F60" s="32">
        <f>SUM(F54:F59)</f>
        <v>561</v>
      </c>
      <c r="G60" s="32">
        <f>SUM(G55:G59)</f>
        <v>136.94</v>
      </c>
      <c r="H60" s="36">
        <v>440.55</v>
      </c>
      <c r="I60" s="34">
        <v>7129.84</v>
      </c>
    </row>
    <row r="61" spans="1:12" s="35" customFormat="1" x14ac:dyDescent="0.3">
      <c r="A61" s="37"/>
      <c r="B61" s="1" t="s">
        <v>62</v>
      </c>
      <c r="C61" s="32">
        <f>C60+C53+C51+C49+C45+C43+C41+C36+C29+C26+C22</f>
        <v>472321</v>
      </c>
      <c r="D61" s="32">
        <f>D60+D53+D51+D49+D45+D43+D41+D36+D29+D26+D22</f>
        <v>163821</v>
      </c>
      <c r="E61" s="32">
        <f>E60+E53+E51+E49+E45+E43+E41+E36+E29+E26+E22</f>
        <v>174621</v>
      </c>
      <c r="F61" s="32">
        <f>F60+F53+F51+F49+F45+F43+F41+F36+F29+F26+F22</f>
        <v>221075</v>
      </c>
      <c r="G61" s="32">
        <f>G60+G53+G51+G49+G45+G43+G41+G36+G29+G26+G22</f>
        <v>115041.29</v>
      </c>
      <c r="H61" s="33">
        <v>185572.52</v>
      </c>
      <c r="I61" s="34">
        <v>257834.33</v>
      </c>
    </row>
    <row r="62" spans="1:12" s="35" customFormat="1" x14ac:dyDescent="0.25">
      <c r="A62" s="31"/>
      <c r="B62" s="1" t="s">
        <v>63</v>
      </c>
      <c r="C62" s="32">
        <f>C61+C19</f>
        <v>722061</v>
      </c>
      <c r="D62" s="32">
        <f>D61+D19</f>
        <v>314821</v>
      </c>
      <c r="E62" s="32">
        <f>E61+E19</f>
        <v>298621</v>
      </c>
      <c r="F62" s="32">
        <f>F61+F19</f>
        <v>297070</v>
      </c>
      <c r="G62" s="32">
        <f>G61+G19</f>
        <v>146231.28999999998</v>
      </c>
      <c r="H62" s="38">
        <v>309933.96000000002</v>
      </c>
      <c r="I62" s="39">
        <v>378025.27</v>
      </c>
    </row>
    <row r="63" spans="1:12" s="35" customFormat="1" x14ac:dyDescent="0.25">
      <c r="A63" s="31"/>
      <c r="B63" s="14" t="s">
        <v>64</v>
      </c>
      <c r="C63" s="32">
        <f>C9-C62</f>
        <v>439</v>
      </c>
      <c r="D63" s="32">
        <f>D9-D62</f>
        <v>95179</v>
      </c>
      <c r="E63" s="32">
        <f>E9-E62</f>
        <v>111379</v>
      </c>
      <c r="F63" s="32">
        <f>F9-F62</f>
        <v>130930</v>
      </c>
      <c r="G63" s="32">
        <f>G9-G62</f>
        <v>272342.71000000002</v>
      </c>
      <c r="H63" s="40">
        <v>109657.04</v>
      </c>
      <c r="I63" s="41">
        <v>1034474.73</v>
      </c>
    </row>
    <row r="64" spans="1:12" s="35" customFormat="1" x14ac:dyDescent="0.25">
      <c r="A64" s="31"/>
      <c r="B64" s="1" t="s">
        <v>65</v>
      </c>
      <c r="C64" s="32"/>
      <c r="D64" s="32"/>
      <c r="E64" s="32"/>
      <c r="F64" s="32"/>
      <c r="G64" s="42"/>
      <c r="H64" s="43"/>
      <c r="I64" s="43"/>
    </row>
    <row r="65" spans="1:9" x14ac:dyDescent="0.25">
      <c r="A65" s="19">
        <v>8050</v>
      </c>
      <c r="B65" s="20" t="s">
        <v>66</v>
      </c>
      <c r="C65" s="9">
        <v>235.87</v>
      </c>
      <c r="D65" s="9">
        <v>235.87</v>
      </c>
      <c r="E65" s="9">
        <v>300</v>
      </c>
      <c r="F65" s="9">
        <v>235.87</v>
      </c>
      <c r="G65" s="27">
        <v>263</v>
      </c>
      <c r="H65" s="18"/>
      <c r="I65" s="18"/>
    </row>
    <row r="66" spans="1:9" x14ac:dyDescent="0.25">
      <c r="A66" s="19">
        <v>8120</v>
      </c>
      <c r="B66" s="20" t="s">
        <v>67</v>
      </c>
      <c r="C66" s="9">
        <v>-37.520000000000003</v>
      </c>
      <c r="D66" s="9">
        <v>-37.520000000000003</v>
      </c>
      <c r="E66" s="9"/>
      <c r="F66" s="9">
        <v>-37.520000000000003</v>
      </c>
      <c r="G66" s="27"/>
      <c r="H66" s="18"/>
      <c r="I66" s="18"/>
    </row>
    <row r="67" spans="1:9" s="35" customFormat="1" x14ac:dyDescent="0.25">
      <c r="A67" s="31"/>
      <c r="B67" s="1" t="s">
        <v>68</v>
      </c>
      <c r="C67" s="32">
        <f>SUM(C65:C66)</f>
        <v>198.35</v>
      </c>
      <c r="D67" s="32">
        <f>SUM(D65:D66)</f>
        <v>198.35</v>
      </c>
      <c r="E67" s="32">
        <f>SUM(E65:E66)</f>
        <v>300</v>
      </c>
      <c r="F67" s="32">
        <f>SUM(F65:F66)</f>
        <v>198.35</v>
      </c>
      <c r="G67" s="32">
        <f t="shared" ref="G67" si="9">SUM(G65)</f>
        <v>263</v>
      </c>
      <c r="H67" s="43"/>
      <c r="I67" s="43"/>
    </row>
    <row r="68" spans="1:9" x14ac:dyDescent="0.25">
      <c r="A68" s="19">
        <v>8155</v>
      </c>
      <c r="B68" s="20" t="s">
        <v>69</v>
      </c>
      <c r="C68" s="9"/>
      <c r="D68" s="9"/>
      <c r="E68" s="9"/>
      <c r="F68" s="9"/>
      <c r="G68" s="27"/>
      <c r="H68" s="21">
        <v>21.53</v>
      </c>
      <c r="I68" s="22">
        <v>0</v>
      </c>
    </row>
    <row r="69" spans="1:9" s="35" customFormat="1" x14ac:dyDescent="0.25">
      <c r="A69" s="31"/>
      <c r="B69" s="1" t="s">
        <v>70</v>
      </c>
      <c r="C69" s="32">
        <f t="shared" ref="C69:D69" si="10">SUM(C68)</f>
        <v>0</v>
      </c>
      <c r="D69" s="32">
        <f t="shared" si="10"/>
        <v>0</v>
      </c>
      <c r="E69" s="32">
        <f>SUM(E68)</f>
        <v>0</v>
      </c>
      <c r="F69" s="32">
        <f t="shared" ref="F69:G69" si="11">SUM(F68)</f>
        <v>0</v>
      </c>
      <c r="G69" s="32">
        <f t="shared" si="11"/>
        <v>0</v>
      </c>
      <c r="H69" s="36">
        <v>21.53</v>
      </c>
      <c r="I69" s="44">
        <v>0</v>
      </c>
    </row>
    <row r="70" spans="1:9" s="35" customFormat="1" x14ac:dyDescent="0.25">
      <c r="A70" s="31"/>
      <c r="B70" s="1" t="s">
        <v>71</v>
      </c>
      <c r="C70" s="32">
        <f t="shared" ref="C70:D70" si="12">C67+C69</f>
        <v>198.35</v>
      </c>
      <c r="D70" s="32">
        <f t="shared" si="12"/>
        <v>198.35</v>
      </c>
      <c r="E70" s="32">
        <f>E67+E69</f>
        <v>300</v>
      </c>
      <c r="F70" s="32">
        <f t="shared" ref="F70:G70" si="13">F67+F69</f>
        <v>198.35</v>
      </c>
      <c r="G70" s="32">
        <f t="shared" si="13"/>
        <v>263</v>
      </c>
      <c r="H70" s="45">
        <v>-21.53</v>
      </c>
      <c r="I70" s="46">
        <v>0</v>
      </c>
    </row>
    <row r="71" spans="1:9" s="35" customFormat="1" x14ac:dyDescent="0.25">
      <c r="A71" s="47"/>
      <c r="B71" s="14" t="s">
        <v>72</v>
      </c>
      <c r="C71" s="48">
        <f t="shared" ref="C71:D71" si="14">C63+C70</f>
        <v>637.35</v>
      </c>
      <c r="D71" s="48">
        <f t="shared" si="14"/>
        <v>95377.35</v>
      </c>
      <c r="E71" s="48">
        <f>E63+E70</f>
        <v>111679</v>
      </c>
      <c r="F71" s="48">
        <f t="shared" ref="F71:G71" si="15">F63+F70</f>
        <v>131128.35</v>
      </c>
      <c r="G71" s="48">
        <f t="shared" si="15"/>
        <v>272605.71000000002</v>
      </c>
      <c r="H71" s="40" t="s">
        <v>73</v>
      </c>
      <c r="I71" s="41">
        <v>1034474.73</v>
      </c>
    </row>
    <row r="72" spans="1:9" s="35" customFormat="1" x14ac:dyDescent="0.25">
      <c r="A72" s="47"/>
      <c r="B72" s="1" t="s">
        <v>74</v>
      </c>
      <c r="C72" s="32"/>
      <c r="D72" s="32"/>
      <c r="E72" s="32"/>
      <c r="F72" s="32"/>
      <c r="G72" s="42"/>
      <c r="H72" s="49"/>
      <c r="I72" s="49"/>
    </row>
    <row r="73" spans="1:9" s="35" customFormat="1" x14ac:dyDescent="0.25">
      <c r="A73" s="47"/>
      <c r="B73" s="14" t="s">
        <v>75</v>
      </c>
      <c r="C73" s="52">
        <f t="shared" ref="C73:D73" si="16">C71+C72</f>
        <v>637.35</v>
      </c>
      <c r="D73" s="52">
        <f t="shared" si="16"/>
        <v>95377.35</v>
      </c>
      <c r="E73" s="32">
        <f>E71+E72</f>
        <v>111679</v>
      </c>
      <c r="F73" s="32">
        <f t="shared" ref="F73:G73" si="17">F71+F72</f>
        <v>131128.35</v>
      </c>
      <c r="G73" s="32">
        <f t="shared" si="17"/>
        <v>272605.71000000002</v>
      </c>
      <c r="H73" s="50">
        <v>109635.51</v>
      </c>
      <c r="I73" s="51">
        <v>1034474.73</v>
      </c>
    </row>
    <row r="74" spans="1:9" x14ac:dyDescent="0.3">
      <c r="A74" s="17"/>
      <c r="B74" s="6" t="s">
        <v>76</v>
      </c>
      <c r="C74" s="54"/>
      <c r="D74" s="54"/>
      <c r="E74" s="29"/>
      <c r="F74" s="29"/>
      <c r="G74" s="30"/>
      <c r="H74" s="23"/>
      <c r="I74" s="23"/>
    </row>
    <row r="75" spans="1:9" x14ac:dyDescent="0.25">
      <c r="A75" s="5">
        <v>8960</v>
      </c>
      <c r="B75" s="6" t="s">
        <v>77</v>
      </c>
      <c r="C75" s="54"/>
      <c r="D75" s="54"/>
      <c r="E75" s="9"/>
      <c r="F75" s="9"/>
      <c r="G75" s="27"/>
      <c r="H75" s="7">
        <v>0</v>
      </c>
      <c r="I75" s="8">
        <v>1034474.73</v>
      </c>
    </row>
    <row r="76" spans="1:9" s="35" customFormat="1" x14ac:dyDescent="0.25">
      <c r="A76" s="31"/>
      <c r="B76" s="1" t="s">
        <v>78</v>
      </c>
      <c r="C76" s="53"/>
      <c r="D76" s="53"/>
      <c r="E76" s="32"/>
      <c r="F76" s="32"/>
      <c r="G76" s="42"/>
      <c r="H76" s="45">
        <v>0</v>
      </c>
      <c r="I76" s="39">
        <v>1034474.73</v>
      </c>
    </row>
  </sheetData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1E6E-C7D1-467D-89BC-34ECFD541983}">
  <dimension ref="A1:C29"/>
  <sheetViews>
    <sheetView workbookViewId="0">
      <selection activeCell="E20" sqref="E20"/>
    </sheetView>
  </sheetViews>
  <sheetFormatPr baseColWidth="10" defaultColWidth="8.77734375" defaultRowHeight="13.2" x14ac:dyDescent="0.25"/>
  <cols>
    <col min="1" max="1" width="27" bestFit="1" customWidth="1"/>
    <col min="2" max="2" width="10.77734375" style="60" bestFit="1" customWidth="1"/>
    <col min="3" max="3" width="11.77734375" bestFit="1" customWidth="1"/>
  </cols>
  <sheetData>
    <row r="1" spans="1:3" x14ac:dyDescent="0.25">
      <c r="A1" t="s">
        <v>93</v>
      </c>
      <c r="B1" s="60" t="s">
        <v>94</v>
      </c>
      <c r="C1" s="63" t="s">
        <v>95</v>
      </c>
    </row>
    <row r="2" spans="1:3" x14ac:dyDescent="0.25">
      <c r="A2" s="62" t="s">
        <v>96</v>
      </c>
    </row>
    <row r="3" spans="1:3" ht="13.8" x14ac:dyDescent="0.25">
      <c r="A3" s="56" t="s">
        <v>79</v>
      </c>
      <c r="B3" s="57">
        <v>6000</v>
      </c>
      <c r="C3" s="58"/>
    </row>
    <row r="4" spans="1:3" ht="13.8" x14ac:dyDescent="0.25">
      <c r="A4" s="56" t="s">
        <v>80</v>
      </c>
      <c r="B4" s="57">
        <v>4000</v>
      </c>
      <c r="C4" s="58"/>
    </row>
    <row r="5" spans="1:3" x14ac:dyDescent="0.25">
      <c r="B5" s="61"/>
      <c r="C5" s="58"/>
    </row>
    <row r="6" spans="1:3" x14ac:dyDescent="0.25">
      <c r="B6" s="61"/>
      <c r="C6" s="58"/>
    </row>
    <row r="7" spans="1:3" ht="13.8" x14ac:dyDescent="0.25">
      <c r="A7" s="35" t="s">
        <v>97</v>
      </c>
      <c r="B7" s="61"/>
      <c r="C7" s="58"/>
    </row>
    <row r="8" spans="1:3" ht="13.8" x14ac:dyDescent="0.25">
      <c r="A8" s="56" t="s">
        <v>81</v>
      </c>
      <c r="B8" s="57">
        <v>10000</v>
      </c>
      <c r="C8" s="58"/>
    </row>
    <row r="9" spans="1:3" ht="13.8" x14ac:dyDescent="0.25">
      <c r="A9" s="56" t="s">
        <v>82</v>
      </c>
      <c r="B9" s="57">
        <v>1000</v>
      </c>
      <c r="C9" s="58"/>
    </row>
    <row r="10" spans="1:3" ht="13.8" x14ac:dyDescent="0.25">
      <c r="A10" s="56" t="s">
        <v>83</v>
      </c>
      <c r="B10" s="57">
        <v>4000</v>
      </c>
      <c r="C10" s="58"/>
    </row>
    <row r="11" spans="1:3" ht="13.8" x14ac:dyDescent="0.25">
      <c r="A11" s="56" t="s">
        <v>84</v>
      </c>
      <c r="B11" s="57">
        <v>1500</v>
      </c>
      <c r="C11" s="58"/>
    </row>
    <row r="12" spans="1:3" ht="13.8" x14ac:dyDescent="0.25">
      <c r="A12" s="56" t="s">
        <v>85</v>
      </c>
      <c r="B12" s="57">
        <v>13000</v>
      </c>
      <c r="C12" s="58"/>
    </row>
    <row r="13" spans="1:3" ht="13.8" x14ac:dyDescent="0.25">
      <c r="A13" s="56" t="s">
        <v>86</v>
      </c>
      <c r="B13" s="57">
        <v>16000</v>
      </c>
      <c r="C13" s="58"/>
    </row>
    <row r="14" spans="1:3" ht="13.8" x14ac:dyDescent="0.25">
      <c r="A14" s="56" t="s">
        <v>87</v>
      </c>
      <c r="B14" s="57">
        <v>1200</v>
      </c>
      <c r="C14" s="58"/>
    </row>
    <row r="15" spans="1:3" ht="13.8" x14ac:dyDescent="0.25">
      <c r="A15" s="56" t="s">
        <v>88</v>
      </c>
      <c r="B15" s="57">
        <v>3000</v>
      </c>
      <c r="C15" s="58"/>
    </row>
    <row r="16" spans="1:3" ht="13.8" x14ac:dyDescent="0.25">
      <c r="A16" s="56" t="s">
        <v>89</v>
      </c>
      <c r="B16" s="57">
        <v>5000</v>
      </c>
      <c r="C16" s="58"/>
    </row>
    <row r="17" spans="1:3" ht="13.8" x14ac:dyDescent="0.25">
      <c r="A17" s="4"/>
      <c r="B17" s="61"/>
      <c r="C17" s="58"/>
    </row>
    <row r="18" spans="1:3" ht="13.8" x14ac:dyDescent="0.25">
      <c r="A18" s="4" t="s">
        <v>98</v>
      </c>
      <c r="B18" s="57">
        <v>4000</v>
      </c>
      <c r="C18" s="58"/>
    </row>
    <row r="19" spans="1:3" ht="13.8" x14ac:dyDescent="0.25">
      <c r="A19" s="4" t="s">
        <v>99</v>
      </c>
      <c r="B19" s="57">
        <v>5000</v>
      </c>
      <c r="C19" s="58"/>
    </row>
    <row r="20" spans="1:3" ht="13.8" x14ac:dyDescent="0.25">
      <c r="A20" s="4" t="s">
        <v>100</v>
      </c>
      <c r="B20" s="59">
        <f>SUM(B3:B19)</f>
        <v>73700</v>
      </c>
      <c r="C20" s="58"/>
    </row>
    <row r="21" spans="1:3" x14ac:dyDescent="0.25">
      <c r="A21" s="63" t="s">
        <v>101</v>
      </c>
      <c r="B21" s="61">
        <f>SUM(B3,B4,B8,B9,B10,B11,B12,B13,B14,B15)</f>
        <v>59700</v>
      </c>
      <c r="C21" s="58"/>
    </row>
    <row r="22" spans="1:3" x14ac:dyDescent="0.25">
      <c r="B22" s="61"/>
      <c r="C22" s="58"/>
    </row>
    <row r="23" spans="1:3" x14ac:dyDescent="0.25">
      <c r="A23" s="62" t="s">
        <v>90</v>
      </c>
      <c r="B23" s="61"/>
      <c r="C23" s="58"/>
    </row>
    <row r="24" spans="1:3" ht="13.8" x14ac:dyDescent="0.25">
      <c r="A24" s="4" t="s">
        <v>91</v>
      </c>
      <c r="B24" s="61">
        <v>11000</v>
      </c>
      <c r="C24" s="58"/>
    </row>
    <row r="25" spans="1:3" ht="13.8" x14ac:dyDescent="0.25">
      <c r="A25" s="4" t="s">
        <v>92</v>
      </c>
      <c r="C25" s="61">
        <v>45000</v>
      </c>
    </row>
    <row r="26" spans="1:3" x14ac:dyDescent="0.25">
      <c r="B26" s="61"/>
      <c r="C26" s="58"/>
    </row>
    <row r="27" spans="1:3" x14ac:dyDescent="0.25">
      <c r="A27" t="s">
        <v>102</v>
      </c>
      <c r="B27" s="61"/>
      <c r="C27" s="58"/>
    </row>
    <row r="28" spans="1:3" x14ac:dyDescent="0.25">
      <c r="B28" s="61"/>
      <c r="C28" s="58"/>
    </row>
    <row r="29" spans="1:3" x14ac:dyDescent="0.25">
      <c r="B29" s="61"/>
      <c r="C29" s="58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Input fra Odd Werner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C:\Users\BJORN-~1\AppData\Local\Temp\11\2411. Regnskapsrapporter 2017 Børre -_(20).pdf</dc:title>
  <dc:subject/>
  <dc:creator>Visma</dc:creator>
  <cp:keywords/>
  <dc:description/>
  <cp:lastModifiedBy>Andreas Susrud</cp:lastModifiedBy>
  <cp:revision/>
  <dcterms:created xsi:type="dcterms:W3CDTF">2019-03-18T12:06:15Z</dcterms:created>
  <dcterms:modified xsi:type="dcterms:W3CDTF">2022-02-21T19:30:24Z</dcterms:modified>
  <cp:category/>
  <cp:contentStatus/>
</cp:coreProperties>
</file>